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05" windowWidth="15360" windowHeight="7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<sst xmlns="http://schemas.openxmlformats.org/spreadsheetml/2006/main" count="195" uniqueCount="74">
  <si>
    <t>MT</t>
  </si>
  <si>
    <t>Pilot</t>
  </si>
  <si>
    <t>Header</t>
  </si>
  <si>
    <t xml:space="preserve">Main </t>
  </si>
  <si>
    <t>Pass</t>
  </si>
  <si>
    <t>baggage</t>
  </si>
  <si>
    <t>LBS</t>
  </si>
  <si>
    <t>ARM</t>
  </si>
  <si>
    <t>Moment</t>
  </si>
  <si>
    <t>Totals</t>
  </si>
  <si>
    <t>CG</t>
  </si>
  <si>
    <t>gal</t>
  </si>
  <si>
    <t xml:space="preserve">            </t>
  </si>
  <si>
    <t>Right Main</t>
  </si>
  <si>
    <t>left Main</t>
  </si>
  <si>
    <t>Tail</t>
  </si>
  <si>
    <t>WT</t>
  </si>
  <si>
    <t>Arm</t>
  </si>
  <si>
    <t>weight total</t>
  </si>
  <si>
    <t>weignt moved</t>
  </si>
  <si>
    <t>CG moved</t>
  </si>
  <si>
    <t>new CG</t>
  </si>
  <si>
    <t>distance Moved</t>
  </si>
  <si>
    <t>CG Range 43.17---47.3</t>
  </si>
  <si>
    <t>Pilot Weight</t>
  </si>
  <si>
    <t>Pass Weight</t>
  </si>
  <si>
    <t>Baggage WT</t>
  </si>
  <si>
    <t>Engine</t>
  </si>
  <si>
    <t>MoM</t>
  </si>
  <si>
    <t>New CG</t>
  </si>
  <si>
    <t>New MOM Tot</t>
  </si>
  <si>
    <t>Enter weight and ARM</t>
  </si>
  <si>
    <t>Of object to move</t>
  </si>
  <si>
    <t>Enter New ARM</t>
  </si>
  <si>
    <t>Move something</t>
  </si>
  <si>
    <t>You may make changes to the numbers</t>
  </si>
  <si>
    <t xml:space="preserve">in the yellow shaded areas and the </t>
  </si>
  <si>
    <t>changes will be made to the calc</t>
  </si>
  <si>
    <t>Use the box to the right if you want to</t>
  </si>
  <si>
    <t>know the results of moving a battery</t>
  </si>
  <si>
    <t>or other object.</t>
  </si>
  <si>
    <t xml:space="preserve">Brown shaded areas are for changing </t>
  </si>
  <si>
    <t xml:space="preserve">the depth of the motor mount.  The </t>
  </si>
  <si>
    <t>starting point is 5.5".  A "1.5" entered</t>
  </si>
  <si>
    <t>in the distance moved area yields a</t>
  </si>
  <si>
    <t>motor mount 7" deep and a "-1.5" yields</t>
  </si>
  <si>
    <t>a motor mount 4" deep.</t>
  </si>
  <si>
    <t>NOTE.</t>
  </si>
  <si>
    <t>This spreadsheet may contain errors</t>
  </si>
  <si>
    <t>verify all data with a W/B before you</t>
  </si>
  <si>
    <t>fly your aircraft. I guarantee nothing.</t>
  </si>
  <si>
    <t xml:space="preserve">fields automatically.  </t>
  </si>
  <si>
    <t>I suggest you save a copy of this sheet</t>
  </si>
  <si>
    <t>Motor mount depth</t>
  </si>
  <si>
    <t>total mount depth</t>
  </si>
  <si>
    <t>Depth change, inches</t>
  </si>
  <si>
    <t>before you use it.</t>
  </si>
  <si>
    <t>CG Range 42---47</t>
  </si>
  <si>
    <t>Aux fuel Gal</t>
  </si>
  <si>
    <t xml:space="preserve">              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</si>
  <si>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</si>
  <si>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</si>
  <si>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</si>
  <si>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</si>
  <si>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</t>
  </si>
  <si>
    <t xml:space="preserve"> and/or Fuel auxillary 5 Gal</t>
  </si>
  <si>
    <t>Created by Paul Spackman</t>
  </si>
  <si>
    <t>Battery</t>
  </si>
  <si>
    <t>Wt</t>
  </si>
  <si>
    <t>arm</t>
  </si>
  <si>
    <t>CG chng</t>
  </si>
  <si>
    <t>1.834 in.</t>
  </si>
  <si>
    <t>New EWCG = 38.58</t>
  </si>
  <si>
    <t>(10/30/2010)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</si>
</sst>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/100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Border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2" borderId="8" xfId="0" applyFill="1" applyBorder="1" applyAlignment="1">
      <alignment/>
    </xf>
    <xf numFmtId="0" fontId="1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>
      <alignment/>
    </xf>
    <xf numFmtId="0" fontId="1" fillId="4" borderId="9" xfId="0" applyFont="1" applyFill="1" applyBorder="1" applyAlignment="1">
      <alignment/>
    </xf>
    <xf numFmtId="164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164" fontId="0" fillId="0" borderId="12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164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8" xfId="0" applyFont="1" applyFill="1" applyBorder="1" applyAlignment="1">
      <alignment/>
    </xf>
    <xf numFmtId="0" fontId="0" fillId="7" borderId="15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0" fillId="8" borderId="0" xfId="0" applyFill="1" applyBorder="1" applyAlignment="1" applyProtection="1">
      <alignment/>
      <protection locked="0"/>
    </xf>
    <xf numFmtId="0" fontId="0" fillId="9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10" borderId="0" xfId="0" applyFill="1" applyAlignment="1">
      <alignment/>
    </xf>
    <xf numFmtId="0" fontId="0" fillId="8" borderId="0" xfId="0" applyFill="1" applyAlignment="1">
      <alignment/>
    </xf>
    <xf numFmtId="0" fontId="0" fillId="8" borderId="15" xfId="0" applyFill="1" applyBorder="1" applyAlignment="1" applyProtection="1">
      <alignment/>
      <protection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71</xdr:row>
      <xdr:rowOff>76200</xdr:rowOff>
    </xdr:from>
    <xdr:to>
      <xdr:col>9</xdr:col>
      <xdr:colOff>390525</xdr:colOff>
      <xdr:row>71</xdr:row>
      <xdr:rowOff>76200</xdr:rowOff>
    </xdr:to>
    <xdr:sp>
      <xdr:nvSpPr>
        <xdr:cNvPr id="1" name="Line 8"/>
        <xdr:cNvSpPr>
          <a:spLocks/>
        </xdr:cNvSpPr>
      </xdr:nvSpPr>
      <xdr:spPr>
        <a:xfrm>
          <a:off x="4743450" y="1176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71</xdr:row>
      <xdr:rowOff>47625</xdr:rowOff>
    </xdr:from>
    <xdr:to>
      <xdr:col>9</xdr:col>
      <xdr:colOff>333375</xdr:colOff>
      <xdr:row>71</xdr:row>
      <xdr:rowOff>76200</xdr:rowOff>
    </xdr:to>
    <xdr:sp>
      <xdr:nvSpPr>
        <xdr:cNvPr id="2" name="Line 9"/>
        <xdr:cNvSpPr>
          <a:spLocks/>
        </xdr:cNvSpPr>
      </xdr:nvSpPr>
      <xdr:spPr>
        <a:xfrm flipH="1" flipV="1">
          <a:off x="4686300" y="11734800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104775</xdr:rowOff>
    </xdr:from>
    <xdr:to>
      <xdr:col>9</xdr:col>
      <xdr:colOff>333375</xdr:colOff>
      <xdr:row>19</xdr:row>
      <xdr:rowOff>104775</xdr:rowOff>
    </xdr:to>
    <xdr:sp>
      <xdr:nvSpPr>
        <xdr:cNvPr id="3" name="Line 11"/>
        <xdr:cNvSpPr>
          <a:spLocks/>
        </xdr:cNvSpPr>
      </xdr:nvSpPr>
      <xdr:spPr>
        <a:xfrm>
          <a:off x="4467225" y="3257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104775</xdr:rowOff>
    </xdr:from>
    <xdr:to>
      <xdr:col>9</xdr:col>
      <xdr:colOff>352425</xdr:colOff>
      <xdr:row>20</xdr:row>
      <xdr:rowOff>104775</xdr:rowOff>
    </xdr:to>
    <xdr:sp>
      <xdr:nvSpPr>
        <xdr:cNvPr id="4" name="Line 12"/>
        <xdr:cNvSpPr>
          <a:spLocks/>
        </xdr:cNvSpPr>
      </xdr:nvSpPr>
      <xdr:spPr>
        <a:xfrm>
          <a:off x="4476750" y="34290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87</xdr:row>
      <xdr:rowOff>152400</xdr:rowOff>
    </xdr:from>
    <xdr:to>
      <xdr:col>5</xdr:col>
      <xdr:colOff>619125</xdr:colOff>
      <xdr:row>93</xdr:row>
      <xdr:rowOff>104775</xdr:rowOff>
    </xdr:to>
    <xdr:sp>
      <xdr:nvSpPr>
        <xdr:cNvPr id="5" name="Line 13"/>
        <xdr:cNvSpPr>
          <a:spLocks/>
        </xdr:cNvSpPr>
      </xdr:nvSpPr>
      <xdr:spPr>
        <a:xfrm flipV="1">
          <a:off x="2324100" y="14468475"/>
          <a:ext cx="6000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22</xdr:row>
      <xdr:rowOff>9525</xdr:rowOff>
    </xdr:from>
    <xdr:to>
      <xdr:col>4</xdr:col>
      <xdr:colOff>581025</xdr:colOff>
      <xdr:row>33</xdr:row>
      <xdr:rowOff>76200</xdr:rowOff>
    </xdr:to>
    <xdr:sp>
      <xdr:nvSpPr>
        <xdr:cNvPr id="6" name="AutoShape 16"/>
        <xdr:cNvSpPr>
          <a:spLocks/>
        </xdr:cNvSpPr>
      </xdr:nvSpPr>
      <xdr:spPr>
        <a:xfrm rot="5400000">
          <a:off x="1924050" y="3676650"/>
          <a:ext cx="352425" cy="1924050"/>
        </a:xfrm>
        <a:prstGeom prst="curvedConnector3">
          <a:avLst>
            <a:gd name="adj1" fmla="val 49504"/>
            <a:gd name="adj2" fmla="val -1090541"/>
            <a:gd name="adj3" fmla="val -1648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</xdr:row>
      <xdr:rowOff>9525</xdr:rowOff>
    </xdr:from>
    <xdr:to>
      <xdr:col>6</xdr:col>
      <xdr:colOff>209550</xdr:colOff>
      <xdr:row>4</xdr:row>
      <xdr:rowOff>38100</xdr:rowOff>
    </xdr:to>
    <xdr:sp>
      <xdr:nvSpPr>
        <xdr:cNvPr id="7" name="AutoShape 17"/>
        <xdr:cNvSpPr>
          <a:spLocks/>
        </xdr:cNvSpPr>
      </xdr:nvSpPr>
      <xdr:spPr>
        <a:xfrm flipH="1">
          <a:off x="2486025" y="171450"/>
          <a:ext cx="70485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workbookViewId="0" topLeftCell="A19">
      <selection activeCell="F32" sqref="F32"/>
    </sheetView>
  </sheetViews>
  <sheetFormatPr defaultColWidth="9.140625" defaultRowHeight="12.75"/>
  <cols>
    <col min="1" max="1" width="10.140625" style="0" bestFit="1" customWidth="1"/>
    <col min="2" max="2" width="3.57421875" style="0" customWidth="1"/>
    <col min="3" max="4" width="5.8515625" style="0" customWidth="1"/>
    <col min="6" max="6" width="10.140625" style="0" customWidth="1"/>
    <col min="8" max="8" width="5.140625" style="0" customWidth="1"/>
    <col min="9" max="10" width="6.421875" style="0" customWidth="1"/>
  </cols>
  <sheetData>
    <row r="1" ht="12.75">
      <c r="A1" t="s">
        <v>66</v>
      </c>
    </row>
    <row r="3" spans="3:5" ht="12.75">
      <c r="C3" t="s">
        <v>16</v>
      </c>
      <c r="D3" t="s">
        <v>17</v>
      </c>
      <c r="E3" t="s">
        <v>8</v>
      </c>
    </row>
    <row r="4" spans="1:12" ht="12.75">
      <c r="A4" t="s">
        <v>13</v>
      </c>
      <c r="C4" s="58">
        <v>364.4</v>
      </c>
      <c r="D4" s="58">
        <v>35.38</v>
      </c>
      <c r="E4">
        <f>C4*D4</f>
        <v>12892.472</v>
      </c>
      <c r="H4" t="s">
        <v>68</v>
      </c>
      <c r="I4" t="s">
        <v>69</v>
      </c>
      <c r="K4" t="s">
        <v>70</v>
      </c>
      <c r="L4" t="s">
        <v>8</v>
      </c>
    </row>
    <row r="5" spans="1:11" ht="12.75">
      <c r="A5" t="s">
        <v>14</v>
      </c>
      <c r="C5" s="58">
        <v>355.4</v>
      </c>
      <c r="D5" s="58">
        <v>35.38</v>
      </c>
      <c r="E5">
        <f>C5*D5</f>
        <v>12574.052</v>
      </c>
      <c r="G5" t="s">
        <v>27</v>
      </c>
      <c r="H5">
        <v>272.8</v>
      </c>
      <c r="K5" t="s">
        <v>71</v>
      </c>
    </row>
    <row r="6" spans="1:9" ht="12.75">
      <c r="A6" t="s">
        <v>15</v>
      </c>
      <c r="C6" s="58">
        <v>15</v>
      </c>
      <c r="D6" s="58">
        <v>207.5</v>
      </c>
      <c r="E6">
        <f>C6*D6</f>
        <v>3112.5</v>
      </c>
      <c r="G6" t="s">
        <v>2</v>
      </c>
      <c r="H6">
        <v>24</v>
      </c>
      <c r="I6">
        <v>23.74</v>
      </c>
    </row>
    <row r="7" spans="1:12" ht="12.75">
      <c r="A7" s="4" t="s">
        <v>9</v>
      </c>
      <c r="C7">
        <f>C4+C5+C6</f>
        <v>734.8</v>
      </c>
      <c r="E7">
        <f>SUM(E4:E6)</f>
        <v>28579.023999999998</v>
      </c>
      <c r="G7" t="s">
        <v>67</v>
      </c>
      <c r="H7">
        <v>17</v>
      </c>
      <c r="I7">
        <v>84</v>
      </c>
      <c r="L7">
        <v>1444.8</v>
      </c>
    </row>
    <row r="8" spans="1:12" ht="12.75">
      <c r="A8" s="65">
        <v>40480</v>
      </c>
      <c r="C8" s="58"/>
      <c r="D8" s="58">
        <f>E7/C7</f>
        <v>38.89360914534567</v>
      </c>
      <c r="G8" t="s">
        <v>67</v>
      </c>
      <c r="H8">
        <v>6.4</v>
      </c>
      <c r="I8">
        <v>91</v>
      </c>
      <c r="L8">
        <v>582.4</v>
      </c>
    </row>
    <row r="9" spans="7:10" ht="12.75">
      <c r="G9" t="s">
        <v>72</v>
      </c>
      <c r="J9" t="s">
        <v>73</v>
      </c>
    </row>
    <row r="10" ht="13.5" thickBot="1"/>
    <row r="11" spans="1:3" ht="13.5" thickBot="1">
      <c r="A11" s="13" t="s">
        <v>24</v>
      </c>
      <c r="B11" s="14"/>
      <c r="C11" s="56">
        <v>188</v>
      </c>
    </row>
    <row r="12" spans="1:3" ht="13.5" thickBot="1">
      <c r="A12" s="13" t="s">
        <v>25</v>
      </c>
      <c r="B12" s="13"/>
      <c r="C12" s="56">
        <v>155</v>
      </c>
    </row>
    <row r="13" spans="1:6" ht="13.5" thickBot="1">
      <c r="A13" s="63" t="s">
        <v>26</v>
      </c>
      <c r="B13" s="63"/>
      <c r="C13" s="64">
        <v>40</v>
      </c>
      <c r="D13" s="62" t="s">
        <v>65</v>
      </c>
      <c r="E13" s="62"/>
      <c r="F13" s="62"/>
    </row>
    <row r="14" spans="1:3" ht="13.5" thickBot="1">
      <c r="A14" s="62" t="s">
        <v>58</v>
      </c>
      <c r="B14" s="62"/>
      <c r="C14" s="56">
        <v>12</v>
      </c>
    </row>
    <row r="15" spans="1:13" ht="13.5" thickBot="1">
      <c r="A15" s="62" t="s">
        <v>26</v>
      </c>
      <c r="B15" s="62"/>
      <c r="C15" s="56">
        <v>0</v>
      </c>
      <c r="D15" s="3"/>
      <c r="E15" s="3"/>
      <c r="G15" s="42" t="s">
        <v>34</v>
      </c>
      <c r="H15" s="22"/>
      <c r="I15" s="22"/>
      <c r="J15" s="22"/>
      <c r="K15" s="22"/>
      <c r="L15" s="22"/>
      <c r="M15" s="23"/>
    </row>
    <row r="16" spans="7:13" ht="12.75">
      <c r="G16" s="24"/>
      <c r="H16" s="16"/>
      <c r="I16" s="16"/>
      <c r="J16" s="16"/>
      <c r="K16" s="16"/>
      <c r="L16" s="16"/>
      <c r="M16" s="25"/>
    </row>
    <row r="17" spans="7:13" ht="12.75">
      <c r="G17" s="24"/>
      <c r="H17" s="16"/>
      <c r="I17" s="16"/>
      <c r="J17" s="16"/>
      <c r="K17" s="16"/>
      <c r="L17" s="16"/>
      <c r="M17" s="25"/>
    </row>
    <row r="18" spans="7:13" ht="13.5" thickBot="1">
      <c r="G18" s="24"/>
      <c r="H18" s="16"/>
      <c r="I18" s="16"/>
      <c r="J18" s="16"/>
      <c r="K18" s="16" t="s">
        <v>16</v>
      </c>
      <c r="L18" s="16" t="s">
        <v>7</v>
      </c>
      <c r="M18" s="25" t="s">
        <v>28</v>
      </c>
    </row>
    <row r="19" spans="7:13" ht="13.5" thickBot="1">
      <c r="G19" s="32" t="s">
        <v>31</v>
      </c>
      <c r="H19" s="33"/>
      <c r="I19" s="34"/>
      <c r="J19" s="16"/>
      <c r="K19" s="16">
        <v>734.8</v>
      </c>
      <c r="L19" s="16">
        <v>38.89</v>
      </c>
      <c r="M19" s="25">
        <v>28579.02</v>
      </c>
    </row>
    <row r="20" spans="6:13" ht="13.5" thickBot="1">
      <c r="F20" s="3"/>
      <c r="G20" s="35" t="s">
        <v>32</v>
      </c>
      <c r="H20" s="36"/>
      <c r="I20" s="37"/>
      <c r="J20" s="16"/>
      <c r="K20" s="56">
        <v>17.2</v>
      </c>
      <c r="L20" s="56">
        <v>117</v>
      </c>
      <c r="M20" s="38">
        <f>K20*L20</f>
        <v>2012.3999999999999</v>
      </c>
    </row>
    <row r="21" spans="7:13" ht="13.5" thickBot="1">
      <c r="G21" s="32" t="s">
        <v>33</v>
      </c>
      <c r="H21" s="33"/>
      <c r="I21" s="34"/>
      <c r="J21" s="16"/>
      <c r="K21" s="16"/>
      <c r="L21" s="56">
        <v>84</v>
      </c>
      <c r="M21" s="25">
        <f>K20*L21</f>
        <v>1444.8</v>
      </c>
    </row>
    <row r="22" spans="7:13" ht="13.5" thickBot="1">
      <c r="G22" s="35"/>
      <c r="H22" s="36"/>
      <c r="I22" s="37"/>
      <c r="J22" s="16"/>
      <c r="K22" s="16" t="s">
        <v>30</v>
      </c>
      <c r="L22" s="16"/>
      <c r="M22" s="25">
        <f>M19-M20+M21</f>
        <v>28011.42</v>
      </c>
    </row>
    <row r="23" spans="7:13" ht="12.75">
      <c r="G23" s="24"/>
      <c r="H23" s="16"/>
      <c r="I23" s="16"/>
      <c r="J23" s="16"/>
      <c r="K23" s="16" t="s">
        <v>29</v>
      </c>
      <c r="L23" s="16"/>
      <c r="M23" s="26">
        <f>M22/K19</f>
        <v>38.12114861186718</v>
      </c>
    </row>
    <row r="24" spans="7:13" ht="12.75">
      <c r="G24" s="24"/>
      <c r="H24" s="16"/>
      <c r="I24" s="16"/>
      <c r="J24" s="16"/>
      <c r="K24" s="16"/>
      <c r="L24" s="16"/>
      <c r="M24" s="25"/>
    </row>
    <row r="25" spans="7:17" ht="13.5" thickBot="1">
      <c r="G25" s="24"/>
      <c r="H25" s="16"/>
      <c r="I25" s="16"/>
      <c r="J25" s="16"/>
      <c r="K25" s="16"/>
      <c r="L25" s="16"/>
      <c r="M25" s="25"/>
      <c r="Q25" t="s">
        <v>64</v>
      </c>
    </row>
    <row r="26" spans="1:13" ht="14.25" thickBot="1" thickTop="1">
      <c r="A26" s="11" t="s">
        <v>53</v>
      </c>
      <c r="B26" s="11"/>
      <c r="C26" s="11"/>
      <c r="D26" s="5"/>
      <c r="G26" s="11" t="s">
        <v>53</v>
      </c>
      <c r="H26" s="18"/>
      <c r="I26" s="18"/>
      <c r="J26" s="40"/>
      <c r="K26" s="16"/>
      <c r="L26" s="16"/>
      <c r="M26" s="25"/>
    </row>
    <row r="27" spans="1:13" ht="13.5" thickBot="1">
      <c r="A27" s="11" t="s">
        <v>55</v>
      </c>
      <c r="B27" s="11"/>
      <c r="C27" s="11"/>
      <c r="D27" s="56">
        <v>0</v>
      </c>
      <c r="G27" s="27" t="s">
        <v>22</v>
      </c>
      <c r="H27" s="18"/>
      <c r="I27" s="18"/>
      <c r="J27" s="56">
        <v>0</v>
      </c>
      <c r="K27" s="16"/>
      <c r="L27" s="16"/>
      <c r="M27" s="25"/>
    </row>
    <row r="28" spans="1:13" ht="13.5" thickBot="1">
      <c r="A28" s="11" t="s">
        <v>18</v>
      </c>
      <c r="B28" s="11"/>
      <c r="C28" s="11"/>
      <c r="D28" s="6">
        <v>0</v>
      </c>
      <c r="G28" s="27" t="s">
        <v>18</v>
      </c>
      <c r="H28" s="18"/>
      <c r="I28" s="18"/>
      <c r="J28" s="39">
        <v>0</v>
      </c>
      <c r="K28" s="16"/>
      <c r="L28" s="16"/>
      <c r="M28" s="25"/>
    </row>
    <row r="29" spans="1:13" ht="13.5" thickBot="1">
      <c r="A29" s="11" t="s">
        <v>19</v>
      </c>
      <c r="B29" s="11"/>
      <c r="C29" s="11"/>
      <c r="D29" s="56">
        <v>0</v>
      </c>
      <c r="G29" s="27" t="s">
        <v>19</v>
      </c>
      <c r="H29" s="18"/>
      <c r="I29" s="18"/>
      <c r="J29" s="57">
        <v>0</v>
      </c>
      <c r="K29" s="16"/>
      <c r="L29" s="16"/>
      <c r="M29" s="25"/>
    </row>
    <row r="30" spans="1:13" ht="13.5" thickBot="1">
      <c r="A30" s="11"/>
      <c r="B30" s="11"/>
      <c r="C30" s="11"/>
      <c r="D30" s="7"/>
      <c r="G30" s="27"/>
      <c r="H30" s="18"/>
      <c r="I30" s="18"/>
      <c r="J30" s="16"/>
      <c r="K30" s="16"/>
      <c r="L30" s="16"/>
      <c r="M30" s="25"/>
    </row>
    <row r="31" spans="1:13" ht="13.5" thickTop="1">
      <c r="A31" s="11"/>
      <c r="B31" s="11"/>
      <c r="C31" s="11"/>
      <c r="G31" s="27"/>
      <c r="H31" s="18"/>
      <c r="I31" s="18"/>
      <c r="J31" s="16"/>
      <c r="K31" s="16"/>
      <c r="L31" s="16"/>
      <c r="M31" s="25"/>
    </row>
    <row r="32" spans="1:13" ht="12.75">
      <c r="A32" s="11" t="s">
        <v>20</v>
      </c>
      <c r="B32" s="11"/>
      <c r="C32" s="11"/>
      <c r="D32" s="8" t="e">
        <f>(D29*D27)/D28</f>
        <v>#DIV/0!</v>
      </c>
      <c r="G32" s="27" t="s">
        <v>20</v>
      </c>
      <c r="H32" s="18"/>
      <c r="I32" s="18"/>
      <c r="J32" s="8" t="e">
        <f>(J29*J27)/J28</f>
        <v>#DIV/0!</v>
      </c>
      <c r="K32" s="16"/>
      <c r="L32" s="16"/>
      <c r="M32" s="25"/>
    </row>
    <row r="33" spans="1:13" ht="12.75">
      <c r="A33" s="11"/>
      <c r="B33" s="11"/>
      <c r="C33" s="11"/>
      <c r="G33" s="27"/>
      <c r="H33" s="18"/>
      <c r="I33" s="18"/>
      <c r="J33" s="16"/>
      <c r="K33" s="16"/>
      <c r="L33" s="16"/>
      <c r="M33" s="25"/>
    </row>
    <row r="34" spans="1:13" ht="12.75">
      <c r="A34" s="11" t="s">
        <v>54</v>
      </c>
      <c r="B34" s="11"/>
      <c r="C34" s="11"/>
      <c r="D34">
        <f>D26+D27</f>
        <v>0</v>
      </c>
      <c r="G34" s="11" t="s">
        <v>54</v>
      </c>
      <c r="H34" s="18"/>
      <c r="I34" s="18"/>
      <c r="J34" s="16">
        <f>J26+J27</f>
        <v>0</v>
      </c>
      <c r="K34" s="16"/>
      <c r="L34" s="16"/>
      <c r="M34" s="25"/>
    </row>
    <row r="35" spans="1:13" ht="12.75">
      <c r="A35" s="11" t="s">
        <v>21</v>
      </c>
      <c r="B35" s="11"/>
      <c r="C35" s="11"/>
      <c r="D35" t="e">
        <f>C9-D32</f>
        <v>#DIV/0!</v>
      </c>
      <c r="G35" s="27" t="s">
        <v>21</v>
      </c>
      <c r="H35" s="18"/>
      <c r="I35" s="18"/>
      <c r="J35" s="17" t="e">
        <f>M23-J32</f>
        <v>#DIV/0!</v>
      </c>
      <c r="K35" s="16"/>
      <c r="L35" s="16"/>
      <c r="M35" s="25"/>
    </row>
    <row r="36" spans="7:13" ht="12.75">
      <c r="G36" s="24"/>
      <c r="H36" s="16"/>
      <c r="I36" s="16"/>
      <c r="J36" s="16"/>
      <c r="K36" s="16"/>
      <c r="L36" s="16"/>
      <c r="M36" s="25"/>
    </row>
    <row r="37" spans="7:13" ht="12.75">
      <c r="G37" s="24"/>
      <c r="H37" s="16"/>
      <c r="I37" s="16"/>
      <c r="J37" s="16"/>
      <c r="K37" s="16"/>
      <c r="L37" s="16"/>
      <c r="M37" s="25"/>
    </row>
    <row r="38" spans="7:13" ht="12.75">
      <c r="G38" s="24"/>
      <c r="H38" s="16"/>
      <c r="I38" s="16"/>
      <c r="J38" s="16"/>
      <c r="K38" s="16"/>
      <c r="L38" s="16"/>
      <c r="M38" s="25"/>
    </row>
    <row r="39" spans="7:13" ht="13.5" thickBot="1">
      <c r="G39" s="24"/>
      <c r="H39" s="16"/>
      <c r="I39" s="16"/>
      <c r="J39" s="16"/>
      <c r="K39" s="16"/>
      <c r="L39" s="16"/>
      <c r="M39" s="25"/>
    </row>
    <row r="40" spans="1:13" ht="12.75">
      <c r="A40" s="21" t="s">
        <v>57</v>
      </c>
      <c r="B40" s="22"/>
      <c r="C40" s="22"/>
      <c r="D40" s="22"/>
      <c r="E40" s="23"/>
      <c r="G40" s="24" t="s">
        <v>57</v>
      </c>
      <c r="H40" s="16">
        <v>42</v>
      </c>
      <c r="I40" s="16">
        <v>47.3</v>
      </c>
      <c r="J40" s="16"/>
      <c r="K40" s="16"/>
      <c r="L40" s="16"/>
      <c r="M40" s="25"/>
    </row>
    <row r="41" spans="1:13" ht="12.75">
      <c r="A41" s="24"/>
      <c r="B41" s="19" t="s">
        <v>11</v>
      </c>
      <c r="C41" s="19" t="s">
        <v>6</v>
      </c>
      <c r="D41" s="19" t="s">
        <v>7</v>
      </c>
      <c r="E41" s="43" t="s">
        <v>8</v>
      </c>
      <c r="G41" s="24"/>
      <c r="H41" s="19" t="s">
        <v>11</v>
      </c>
      <c r="I41" s="19" t="s">
        <v>6</v>
      </c>
      <c r="J41" s="19" t="s">
        <v>7</v>
      </c>
      <c r="K41" s="19" t="s">
        <v>8</v>
      </c>
      <c r="L41" s="16"/>
      <c r="M41" s="25"/>
    </row>
    <row r="42" spans="1:13" ht="12.75">
      <c r="A42" s="24" t="s">
        <v>0</v>
      </c>
      <c r="B42" s="20"/>
      <c r="C42" s="16">
        <v>741.2</v>
      </c>
      <c r="D42" s="16">
        <v>38.58</v>
      </c>
      <c r="E42" s="25">
        <f aca="true" t="shared" si="0" ref="E42:E47">C42*D42</f>
        <v>28595.496</v>
      </c>
      <c r="G42" s="24" t="s">
        <v>0</v>
      </c>
      <c r="H42" s="20"/>
      <c r="I42" s="16">
        <v>741.2</v>
      </c>
      <c r="J42" s="17">
        <v>38.58</v>
      </c>
      <c r="K42" s="16">
        <f aca="true" t="shared" si="1" ref="K42:K47">I42*J42</f>
        <v>28595.496</v>
      </c>
      <c r="L42" s="16"/>
      <c r="M42" s="25"/>
    </row>
    <row r="43" spans="1:13" ht="12.75">
      <c r="A43" s="24" t="s">
        <v>1</v>
      </c>
      <c r="B43" s="20"/>
      <c r="C43" s="16">
        <v>188</v>
      </c>
      <c r="D43" s="16">
        <v>60.57</v>
      </c>
      <c r="E43" s="25">
        <f t="shared" si="0"/>
        <v>11387.16</v>
      </c>
      <c r="G43" s="24" t="s">
        <v>1</v>
      </c>
      <c r="H43" s="20"/>
      <c r="I43" s="16">
        <v>188</v>
      </c>
      <c r="J43" s="16">
        <v>60.57</v>
      </c>
      <c r="K43" s="16">
        <f t="shared" si="1"/>
        <v>11387.16</v>
      </c>
      <c r="L43" s="16"/>
      <c r="M43" s="25"/>
    </row>
    <row r="44" spans="1:13" ht="12.75">
      <c r="A44" s="24" t="s">
        <v>2</v>
      </c>
      <c r="B44" s="60">
        <v>4</v>
      </c>
      <c r="C44" s="16">
        <v>24</v>
      </c>
      <c r="D44" s="16">
        <v>23.74</v>
      </c>
      <c r="E44" s="25">
        <f t="shared" si="0"/>
        <v>569.76</v>
      </c>
      <c r="G44" s="24" t="s">
        <v>2</v>
      </c>
      <c r="H44" s="59">
        <v>4</v>
      </c>
      <c r="I44" s="16">
        <v>24</v>
      </c>
      <c r="J44" s="16">
        <v>23.74</v>
      </c>
      <c r="K44" s="16">
        <f t="shared" si="1"/>
        <v>569.76</v>
      </c>
      <c r="L44" s="16"/>
      <c r="M44" s="25"/>
    </row>
    <row r="45" spans="1:13" ht="12.75">
      <c r="A45" s="24" t="s">
        <v>3</v>
      </c>
      <c r="B45" s="60">
        <v>16</v>
      </c>
      <c r="C45" s="16">
        <v>96</v>
      </c>
      <c r="D45" s="16">
        <v>45.95</v>
      </c>
      <c r="E45" s="25">
        <f t="shared" si="0"/>
        <v>4411.200000000001</v>
      </c>
      <c r="G45" s="24" t="s">
        <v>3</v>
      </c>
      <c r="H45" s="59">
        <v>10</v>
      </c>
      <c r="I45" s="16">
        <v>60</v>
      </c>
      <c r="J45" s="16">
        <v>45.95</v>
      </c>
      <c r="K45" s="16">
        <f t="shared" si="1"/>
        <v>2757</v>
      </c>
      <c r="L45" s="16"/>
      <c r="M45" s="25"/>
    </row>
    <row r="46" spans="1:13" ht="12.75">
      <c r="A46" s="24" t="s">
        <v>4</v>
      </c>
      <c r="B46" s="20"/>
      <c r="C46" s="41">
        <v>155</v>
      </c>
      <c r="D46" s="16">
        <v>60.57</v>
      </c>
      <c r="E46" s="25">
        <f t="shared" si="0"/>
        <v>9388.35</v>
      </c>
      <c r="G46" s="24" t="s">
        <v>4</v>
      </c>
      <c r="H46" s="20"/>
      <c r="I46" s="16">
        <v>155</v>
      </c>
      <c r="J46" s="16">
        <v>60.57</v>
      </c>
      <c r="K46" s="16">
        <f t="shared" si="1"/>
        <v>9388.35</v>
      </c>
      <c r="L46" s="16"/>
      <c r="M46" s="25"/>
    </row>
    <row r="47" spans="1:13" ht="12.75">
      <c r="A47" s="24" t="s">
        <v>5</v>
      </c>
      <c r="B47" s="20"/>
      <c r="C47" s="16">
        <v>40</v>
      </c>
      <c r="D47" s="16">
        <v>85.47</v>
      </c>
      <c r="E47" s="25">
        <f t="shared" si="0"/>
        <v>3418.8</v>
      </c>
      <c r="G47" s="24" t="s">
        <v>5</v>
      </c>
      <c r="H47" s="20"/>
      <c r="I47" s="16">
        <v>40</v>
      </c>
      <c r="J47" s="16">
        <v>79</v>
      </c>
      <c r="K47" s="16">
        <f t="shared" si="1"/>
        <v>3160</v>
      </c>
      <c r="L47" s="16"/>
      <c r="M47" s="25"/>
    </row>
    <row r="48" spans="1:15" ht="12.75">
      <c r="A48" s="24"/>
      <c r="B48" s="16"/>
      <c r="C48" s="16" t="s">
        <v>63</v>
      </c>
      <c r="D48" s="16"/>
      <c r="E48" s="25"/>
      <c r="G48" s="24"/>
      <c r="H48" s="16"/>
      <c r="I48" s="16"/>
      <c r="J48" s="16"/>
      <c r="K48" s="16"/>
      <c r="L48" s="16"/>
      <c r="M48" s="25"/>
      <c r="O48" t="s">
        <v>62</v>
      </c>
    </row>
    <row r="49" spans="1:13" ht="12.75">
      <c r="A49" s="28" t="s">
        <v>9</v>
      </c>
      <c r="B49" s="16"/>
      <c r="C49" s="16">
        <f>C42+C43+C44+C45+C46+C47</f>
        <v>1244.2</v>
      </c>
      <c r="D49" s="16">
        <f>D42+D43+D44+D45+D46+D47</f>
        <v>314.88</v>
      </c>
      <c r="E49" s="44">
        <f>E42+E43+E44+E45+E46+E47</f>
        <v>57770.76600000001</v>
      </c>
      <c r="F49" t="s">
        <v>59</v>
      </c>
      <c r="G49" s="28" t="s">
        <v>9</v>
      </c>
      <c r="H49" s="16"/>
      <c r="I49" s="16">
        <f>I42+I43+I44+I45+I46+I47</f>
        <v>1208.2</v>
      </c>
      <c r="J49" s="16">
        <f>J42+J43+J44+J45+J46+J47</f>
        <v>308.40999999999997</v>
      </c>
      <c r="K49" s="12">
        <f>K42+K43+K44+K45+K46+K47</f>
        <v>55857.766</v>
      </c>
      <c r="L49" s="16"/>
      <c r="M49" s="25"/>
    </row>
    <row r="50" spans="1:13" ht="12.75">
      <c r="A50" s="28" t="s">
        <v>10</v>
      </c>
      <c r="B50" s="16"/>
      <c r="C50" s="12">
        <f>E49/C49</f>
        <v>46.43205754701817</v>
      </c>
      <c r="D50" s="16"/>
      <c r="E50" s="25"/>
      <c r="G50" s="28" t="s">
        <v>10</v>
      </c>
      <c r="H50" s="16"/>
      <c r="I50" s="12">
        <f>K49/I49</f>
        <v>46.23221817579871</v>
      </c>
      <c r="J50" s="16"/>
      <c r="K50" s="16"/>
      <c r="L50" s="16"/>
      <c r="M50" s="25"/>
    </row>
    <row r="51" spans="1:16" ht="12.75">
      <c r="A51" s="24"/>
      <c r="B51" s="16"/>
      <c r="C51" s="16"/>
      <c r="D51" s="16"/>
      <c r="E51" s="25"/>
      <c r="F51" t="s">
        <v>60</v>
      </c>
      <c r="G51" s="24"/>
      <c r="H51" s="16"/>
      <c r="I51" s="16"/>
      <c r="J51" s="16"/>
      <c r="K51" s="16"/>
      <c r="L51" s="16"/>
      <c r="M51" s="25"/>
      <c r="P51" t="s">
        <v>61</v>
      </c>
    </row>
    <row r="52" spans="1:13" ht="12.75">
      <c r="A52" s="24"/>
      <c r="B52" s="16"/>
      <c r="C52" s="16"/>
      <c r="D52" s="16"/>
      <c r="E52" s="25"/>
      <c r="G52" s="24"/>
      <c r="H52" s="16"/>
      <c r="I52" s="16"/>
      <c r="J52" s="16"/>
      <c r="K52" s="16"/>
      <c r="L52" s="16"/>
      <c r="M52" s="25"/>
    </row>
    <row r="53" spans="1:13" ht="12.75">
      <c r="A53" s="24"/>
      <c r="B53" s="19" t="s">
        <v>11</v>
      </c>
      <c r="C53" s="19" t="s">
        <v>6</v>
      </c>
      <c r="D53" s="19" t="s">
        <v>7</v>
      </c>
      <c r="E53" s="43" t="s">
        <v>8</v>
      </c>
      <c r="G53" s="24"/>
      <c r="H53" s="19" t="s">
        <v>11</v>
      </c>
      <c r="I53" s="19" t="s">
        <v>6</v>
      </c>
      <c r="J53" s="19" t="s">
        <v>7</v>
      </c>
      <c r="K53" s="19" t="s">
        <v>8</v>
      </c>
      <c r="L53" s="16"/>
      <c r="M53" s="25"/>
    </row>
    <row r="54" spans="1:13" ht="12.75">
      <c r="A54" s="24" t="s">
        <v>0</v>
      </c>
      <c r="B54" s="20"/>
      <c r="C54" s="16">
        <v>741.2</v>
      </c>
      <c r="D54" s="16">
        <v>38.58</v>
      </c>
      <c r="E54" s="25">
        <f aca="true" t="shared" si="2" ref="E54:E59">C54*D54</f>
        <v>28595.496</v>
      </c>
      <c r="G54" s="24" t="s">
        <v>0</v>
      </c>
      <c r="H54" s="20"/>
      <c r="I54" s="16">
        <v>741.2</v>
      </c>
      <c r="J54" s="17">
        <v>38.58</v>
      </c>
      <c r="K54" s="16">
        <f aca="true" t="shared" si="3" ref="K54:K59">I54*J54</f>
        <v>28595.496</v>
      </c>
      <c r="L54" s="16"/>
      <c r="M54" s="25"/>
    </row>
    <row r="55" spans="1:13" ht="12.75">
      <c r="A55" s="24" t="s">
        <v>1</v>
      </c>
      <c r="B55" s="20"/>
      <c r="C55" s="16">
        <v>188</v>
      </c>
      <c r="D55" s="16">
        <v>60.57</v>
      </c>
      <c r="E55" s="25">
        <f t="shared" si="2"/>
        <v>11387.16</v>
      </c>
      <c r="G55" s="24" t="s">
        <v>1</v>
      </c>
      <c r="H55" s="20"/>
      <c r="I55" s="16">
        <v>188</v>
      </c>
      <c r="J55" s="16">
        <v>60.57</v>
      </c>
      <c r="K55" s="16">
        <f t="shared" si="3"/>
        <v>11387.16</v>
      </c>
      <c r="L55" s="16"/>
      <c r="M55" s="25"/>
    </row>
    <row r="56" spans="1:13" ht="12.75">
      <c r="A56" s="24" t="s">
        <v>2</v>
      </c>
      <c r="B56" s="60">
        <v>4</v>
      </c>
      <c r="C56" s="16">
        <f>B56*6</f>
        <v>24</v>
      </c>
      <c r="D56" s="16">
        <v>23.74</v>
      </c>
      <c r="E56" s="25">
        <f t="shared" si="2"/>
        <v>569.76</v>
      </c>
      <c r="G56" s="24" t="s">
        <v>2</v>
      </c>
      <c r="H56" s="59">
        <f>B56</f>
        <v>4</v>
      </c>
      <c r="I56" s="16">
        <f>H56*6</f>
        <v>24</v>
      </c>
      <c r="J56" s="16">
        <v>23.74</v>
      </c>
      <c r="K56" s="16">
        <f t="shared" si="3"/>
        <v>569.76</v>
      </c>
      <c r="L56" s="16"/>
      <c r="M56" s="25"/>
    </row>
    <row r="57" spans="1:13" ht="12.75">
      <c r="A57" s="24" t="s">
        <v>3</v>
      </c>
      <c r="B57" s="60">
        <v>4</v>
      </c>
      <c r="C57" s="16">
        <f>B57*6</f>
        <v>24</v>
      </c>
      <c r="D57" s="16">
        <v>45.95</v>
      </c>
      <c r="E57" s="25">
        <f t="shared" si="2"/>
        <v>1102.8000000000002</v>
      </c>
      <c r="G57" s="24" t="s">
        <v>3</v>
      </c>
      <c r="H57" s="59">
        <v>0</v>
      </c>
      <c r="I57" s="16">
        <f>H57*6</f>
        <v>0</v>
      </c>
      <c r="J57" s="16">
        <v>45.95</v>
      </c>
      <c r="K57" s="16">
        <f t="shared" si="3"/>
        <v>0</v>
      </c>
      <c r="L57" s="16"/>
      <c r="M57" s="25"/>
    </row>
    <row r="58" spans="1:13" ht="12.75">
      <c r="A58" s="24" t="s">
        <v>4</v>
      </c>
      <c r="B58" s="20"/>
      <c r="C58" s="16">
        <f>C12</f>
        <v>155</v>
      </c>
      <c r="D58" s="16">
        <v>60.57</v>
      </c>
      <c r="E58" s="25">
        <f t="shared" si="2"/>
        <v>9388.35</v>
      </c>
      <c r="G58" s="24" t="s">
        <v>4</v>
      </c>
      <c r="H58" s="20"/>
      <c r="I58" s="16">
        <v>155</v>
      </c>
      <c r="J58" s="16">
        <v>60.57</v>
      </c>
      <c r="K58" s="16">
        <f t="shared" si="3"/>
        <v>9388.35</v>
      </c>
      <c r="L58" s="16"/>
      <c r="M58" s="25"/>
    </row>
    <row r="59" spans="1:13" ht="12.75">
      <c r="A59" s="24" t="s">
        <v>5</v>
      </c>
      <c r="B59" s="20"/>
      <c r="C59" s="16">
        <v>40</v>
      </c>
      <c r="D59" s="16">
        <v>85.47</v>
      </c>
      <c r="E59" s="25">
        <f t="shared" si="2"/>
        <v>3418.8</v>
      </c>
      <c r="G59" s="24" t="s">
        <v>5</v>
      </c>
      <c r="H59" s="20"/>
      <c r="I59" s="16">
        <v>40</v>
      </c>
      <c r="J59" s="16">
        <v>85.47</v>
      </c>
      <c r="K59" s="16">
        <f t="shared" si="3"/>
        <v>3418.8</v>
      </c>
      <c r="L59" s="16"/>
      <c r="M59" s="25"/>
    </row>
    <row r="60" spans="1:13" ht="12.75">
      <c r="A60" s="24"/>
      <c r="B60" s="16"/>
      <c r="C60" s="16" t="s">
        <v>12</v>
      </c>
      <c r="D60" s="16"/>
      <c r="E60" s="25"/>
      <c r="G60" s="24"/>
      <c r="H60" s="16"/>
      <c r="I60" s="16" t="s">
        <v>12</v>
      </c>
      <c r="J60" s="16"/>
      <c r="K60" s="16"/>
      <c r="L60" s="16"/>
      <c r="M60" s="25"/>
    </row>
    <row r="61" spans="1:13" ht="12.75">
      <c r="A61" s="28" t="s">
        <v>9</v>
      </c>
      <c r="B61" s="16"/>
      <c r="C61" s="16">
        <f>C54+C55+C56+C57+C58+C59</f>
        <v>1172.2</v>
      </c>
      <c r="D61" s="16">
        <f>D54+D55+D56+D57+D58+D59</f>
        <v>314.88</v>
      </c>
      <c r="E61" s="44">
        <f>E54+E55+E56+E57+E58+E59</f>
        <v>54462.36600000001</v>
      </c>
      <c r="G61" s="28" t="s">
        <v>9</v>
      </c>
      <c r="H61" s="16"/>
      <c r="I61" s="16">
        <f>I54+I55+I56+I57+I58+I59</f>
        <v>1148.2</v>
      </c>
      <c r="J61" s="16">
        <f>J54+J55+J56+J57+J58+J59</f>
        <v>314.88</v>
      </c>
      <c r="K61" s="12">
        <f>K54+K55+K56+K57+K58+K59</f>
        <v>53359.566000000006</v>
      </c>
      <c r="L61" s="16"/>
      <c r="M61" s="25"/>
    </row>
    <row r="62" spans="1:13" ht="12.75">
      <c r="A62" s="28" t="s">
        <v>10</v>
      </c>
      <c r="B62" s="16"/>
      <c r="C62" s="12">
        <f>E61/C61</f>
        <v>46.46166695103225</v>
      </c>
      <c r="D62" s="16"/>
      <c r="E62" s="25"/>
      <c r="G62" s="28" t="s">
        <v>10</v>
      </c>
      <c r="H62" s="16"/>
      <c r="I62" s="12">
        <f>K61/I61</f>
        <v>46.47236195784707</v>
      </c>
      <c r="J62" s="16"/>
      <c r="K62" s="16"/>
      <c r="L62" s="16"/>
      <c r="M62" s="25"/>
    </row>
    <row r="63" spans="1:13" ht="12.75">
      <c r="A63" s="24"/>
      <c r="B63" s="16"/>
      <c r="C63" s="16"/>
      <c r="D63" s="16"/>
      <c r="E63" s="25"/>
      <c r="G63" s="24"/>
      <c r="H63" s="16"/>
      <c r="I63" s="16"/>
      <c r="J63" s="16"/>
      <c r="K63" s="16"/>
      <c r="L63" s="16"/>
      <c r="M63" s="25"/>
    </row>
    <row r="64" spans="1:13" ht="12.75">
      <c r="A64" s="24"/>
      <c r="B64" s="16"/>
      <c r="C64" s="16"/>
      <c r="D64" s="16"/>
      <c r="E64" s="25"/>
      <c r="G64" s="24"/>
      <c r="H64" s="16"/>
      <c r="I64" s="16"/>
      <c r="J64" s="16"/>
      <c r="K64" s="16"/>
      <c r="L64" s="16"/>
      <c r="M64" s="25"/>
    </row>
    <row r="65" spans="1:13" ht="12.75">
      <c r="A65" s="24"/>
      <c r="B65" s="19" t="s">
        <v>11</v>
      </c>
      <c r="C65" s="19" t="s">
        <v>6</v>
      </c>
      <c r="D65" s="19" t="s">
        <v>7</v>
      </c>
      <c r="E65" s="43" t="s">
        <v>8</v>
      </c>
      <c r="F65" s="12"/>
      <c r="G65" s="16"/>
      <c r="H65" s="19" t="s">
        <v>11</v>
      </c>
      <c r="I65" s="19" t="s">
        <v>6</v>
      </c>
      <c r="J65" s="19" t="s">
        <v>7</v>
      </c>
      <c r="K65" s="19" t="s">
        <v>8</v>
      </c>
      <c r="L65" s="16"/>
      <c r="M65" s="25"/>
    </row>
    <row r="66" spans="1:13" ht="12.75">
      <c r="A66" s="24" t="s">
        <v>0</v>
      </c>
      <c r="B66" s="20"/>
      <c r="C66" s="16">
        <v>741.2</v>
      </c>
      <c r="D66" s="16">
        <v>38.58</v>
      </c>
      <c r="E66" s="25">
        <f aca="true" t="shared" si="4" ref="E66:E71">C66*D66</f>
        <v>28595.496</v>
      </c>
      <c r="F66" s="12"/>
      <c r="G66" s="16" t="s">
        <v>0</v>
      </c>
      <c r="H66" s="20"/>
      <c r="I66" s="16">
        <v>741.2</v>
      </c>
      <c r="J66" s="17">
        <v>38.58</v>
      </c>
      <c r="K66" s="16">
        <f aca="true" t="shared" si="5" ref="K66:K71">I66*J66</f>
        <v>28595.496</v>
      </c>
      <c r="L66" s="16"/>
      <c r="M66" s="25"/>
    </row>
    <row r="67" spans="1:13" ht="12.75">
      <c r="A67" s="24" t="s">
        <v>1</v>
      </c>
      <c r="B67" s="61"/>
      <c r="C67" s="16">
        <v>188</v>
      </c>
      <c r="D67" s="16">
        <v>60.57</v>
      </c>
      <c r="E67" s="25">
        <f t="shared" si="4"/>
        <v>11387.16</v>
      </c>
      <c r="F67" s="12"/>
      <c r="G67" s="16" t="s">
        <v>1</v>
      </c>
      <c r="H67" s="20"/>
      <c r="I67" s="16">
        <v>188</v>
      </c>
      <c r="J67" s="16">
        <v>60.57</v>
      </c>
      <c r="K67" s="16">
        <f t="shared" si="5"/>
        <v>11387.16</v>
      </c>
      <c r="L67" s="16"/>
      <c r="M67" s="25"/>
    </row>
    <row r="68" spans="1:13" ht="12.75">
      <c r="A68" s="24" t="s">
        <v>2</v>
      </c>
      <c r="B68" s="60">
        <v>2</v>
      </c>
      <c r="C68" s="16">
        <v>12</v>
      </c>
      <c r="D68" s="16">
        <v>23.74</v>
      </c>
      <c r="E68" s="25">
        <f t="shared" si="4"/>
        <v>284.88</v>
      </c>
      <c r="F68" s="12"/>
      <c r="G68" s="16" t="s">
        <v>2</v>
      </c>
      <c r="H68" s="59">
        <v>4</v>
      </c>
      <c r="I68" s="16">
        <f>H68*6</f>
        <v>24</v>
      </c>
      <c r="J68" s="16">
        <v>23.74</v>
      </c>
      <c r="K68" s="16">
        <f t="shared" si="5"/>
        <v>569.76</v>
      </c>
      <c r="L68" s="16"/>
      <c r="M68" s="25"/>
    </row>
    <row r="69" spans="1:13" ht="12.75">
      <c r="A69" s="24" t="s">
        <v>3</v>
      </c>
      <c r="B69" s="60">
        <v>0</v>
      </c>
      <c r="C69" s="16">
        <f>B69*6</f>
        <v>0</v>
      </c>
      <c r="D69" s="16">
        <v>45.95</v>
      </c>
      <c r="E69" s="25">
        <f t="shared" si="4"/>
        <v>0</v>
      </c>
      <c r="G69" s="24" t="s">
        <v>3</v>
      </c>
      <c r="H69" s="59">
        <v>16</v>
      </c>
      <c r="I69" s="16">
        <f>H69*6</f>
        <v>96</v>
      </c>
      <c r="J69" s="16">
        <v>45.95</v>
      </c>
      <c r="K69" s="16">
        <f t="shared" si="5"/>
        <v>4411.200000000001</v>
      </c>
      <c r="L69" s="16"/>
      <c r="M69" s="25"/>
    </row>
    <row r="70" spans="1:13" ht="12.75">
      <c r="A70" s="24" t="s">
        <v>4</v>
      </c>
      <c r="B70" s="20"/>
      <c r="C70" s="41">
        <f>C12</f>
        <v>155</v>
      </c>
      <c r="D70" s="16">
        <v>60.57</v>
      </c>
      <c r="E70" s="25">
        <f t="shared" si="4"/>
        <v>9388.35</v>
      </c>
      <c r="G70" s="24" t="s">
        <v>4</v>
      </c>
      <c r="H70" s="20"/>
      <c r="I70" s="41">
        <v>0</v>
      </c>
      <c r="J70" s="16">
        <v>60.57</v>
      </c>
      <c r="K70" s="16">
        <f t="shared" si="5"/>
        <v>0</v>
      </c>
      <c r="L70" s="16"/>
      <c r="M70" s="25"/>
    </row>
    <row r="71" spans="1:13" ht="12.75">
      <c r="A71" s="24" t="s">
        <v>5</v>
      </c>
      <c r="B71" s="20"/>
      <c r="C71" s="16">
        <v>40</v>
      </c>
      <c r="D71" s="16">
        <v>85.47</v>
      </c>
      <c r="E71" s="25">
        <f t="shared" si="4"/>
        <v>3418.8</v>
      </c>
      <c r="G71" s="24" t="s">
        <v>5</v>
      </c>
      <c r="H71" s="20"/>
      <c r="I71" s="16">
        <v>0</v>
      </c>
      <c r="J71" s="16">
        <v>85.47</v>
      </c>
      <c r="K71" s="16">
        <f t="shared" si="5"/>
        <v>0</v>
      </c>
      <c r="L71" s="16"/>
      <c r="M71" s="25"/>
    </row>
    <row r="72" spans="1:13" ht="14.25" customHeight="1">
      <c r="A72" s="24"/>
      <c r="B72" s="16"/>
      <c r="C72" s="16"/>
      <c r="D72" s="16"/>
      <c r="E72" s="25"/>
      <c r="G72" s="24"/>
      <c r="H72" s="16"/>
      <c r="I72" s="16"/>
      <c r="J72" s="16"/>
      <c r="K72" s="16"/>
      <c r="L72" s="16"/>
      <c r="M72" s="25"/>
    </row>
    <row r="73" spans="1:13" ht="12.75">
      <c r="A73" s="28" t="s">
        <v>9</v>
      </c>
      <c r="B73" s="16"/>
      <c r="C73" s="16">
        <f>C66+C67+C68+C69+C70+C71</f>
        <v>1136.2</v>
      </c>
      <c r="D73" s="16">
        <f>D66+D67+D68+D69+D70+D71</f>
        <v>314.88</v>
      </c>
      <c r="E73" s="44">
        <f>E66+E67+E68+E69+E70+E71</f>
        <v>53074.686</v>
      </c>
      <c r="G73" s="28" t="s">
        <v>9</v>
      </c>
      <c r="H73" s="16"/>
      <c r="I73" s="16">
        <f>I66+I67+I68+I69+I70+I71</f>
        <v>1049.2</v>
      </c>
      <c r="J73" s="16">
        <f>J66+J67+J68+J69+J70+J71</f>
        <v>314.88</v>
      </c>
      <c r="K73" s="12">
        <f>K66+K67+K68+K69+K70+K71</f>
        <v>44963.61600000001</v>
      </c>
      <c r="L73" s="16"/>
      <c r="M73" s="25"/>
    </row>
    <row r="74" spans="1:13" ht="12.75">
      <c r="A74" s="28" t="s">
        <v>10</v>
      </c>
      <c r="B74" s="16"/>
      <c r="C74" s="12">
        <f>E73/C73</f>
        <v>46.71245027283929</v>
      </c>
      <c r="D74" s="16"/>
      <c r="E74" s="25"/>
      <c r="G74" s="28" t="s">
        <v>10</v>
      </c>
      <c r="H74" s="16"/>
      <c r="I74" s="12">
        <f>K73/I73</f>
        <v>42.855142966069394</v>
      </c>
      <c r="J74" s="16"/>
      <c r="K74" s="16"/>
      <c r="L74" s="16"/>
      <c r="M74" s="25"/>
    </row>
    <row r="75" spans="1:13" ht="12.75">
      <c r="A75" s="24"/>
      <c r="B75" s="16"/>
      <c r="C75" s="16"/>
      <c r="D75" s="16"/>
      <c r="E75" s="25"/>
      <c r="G75" s="24"/>
      <c r="H75" s="16"/>
      <c r="I75" s="16"/>
      <c r="J75" s="16"/>
      <c r="K75" s="16"/>
      <c r="L75" s="16"/>
      <c r="M75" s="25"/>
    </row>
    <row r="76" spans="1:13" ht="12.75">
      <c r="A76" s="24"/>
      <c r="B76" s="16"/>
      <c r="C76" s="16"/>
      <c r="D76" s="16"/>
      <c r="E76" s="25"/>
      <c r="G76" s="24"/>
      <c r="H76" s="16"/>
      <c r="I76" s="16"/>
      <c r="J76" s="16"/>
      <c r="K76" s="16"/>
      <c r="L76" s="16"/>
      <c r="M76" s="25"/>
    </row>
    <row r="77" spans="1:13" ht="12.75">
      <c r="A77" s="24"/>
      <c r="B77" s="19" t="s">
        <v>11</v>
      </c>
      <c r="C77" s="19" t="s">
        <v>6</v>
      </c>
      <c r="D77" s="19" t="s">
        <v>7</v>
      </c>
      <c r="E77" s="43" t="s">
        <v>8</v>
      </c>
      <c r="F77" s="12"/>
      <c r="G77" s="24"/>
      <c r="H77" s="19" t="s">
        <v>11</v>
      </c>
      <c r="I77" s="19" t="s">
        <v>6</v>
      </c>
      <c r="J77" s="19" t="s">
        <v>7</v>
      </c>
      <c r="K77" s="19" t="s">
        <v>8</v>
      </c>
      <c r="L77" s="16"/>
      <c r="M77" s="25"/>
    </row>
    <row r="78" spans="1:13" ht="12.75">
      <c r="A78" s="24" t="s">
        <v>0</v>
      </c>
      <c r="B78" s="20"/>
      <c r="C78" s="16">
        <v>741.2</v>
      </c>
      <c r="D78" s="16">
        <v>38.58</v>
      </c>
      <c r="E78" s="25">
        <f aca="true" t="shared" si="6" ref="E78:E83">C78*D78</f>
        <v>28595.496</v>
      </c>
      <c r="F78" s="12"/>
      <c r="G78" s="24" t="s">
        <v>0</v>
      </c>
      <c r="H78" s="20"/>
      <c r="I78" s="16">
        <v>741.2</v>
      </c>
      <c r="J78" s="17">
        <v>38.58</v>
      </c>
      <c r="K78" s="16">
        <f aca="true" t="shared" si="7" ref="K78:K83">I78*J78</f>
        <v>28595.496</v>
      </c>
      <c r="L78" s="16"/>
      <c r="M78" s="25"/>
    </row>
    <row r="79" spans="1:13" ht="12.75">
      <c r="A79" s="24" t="s">
        <v>1</v>
      </c>
      <c r="B79" s="20"/>
      <c r="C79" s="16">
        <v>188</v>
      </c>
      <c r="D79" s="16">
        <v>60.57</v>
      </c>
      <c r="E79" s="25">
        <f t="shared" si="6"/>
        <v>11387.16</v>
      </c>
      <c r="F79" s="12"/>
      <c r="G79" s="24" t="s">
        <v>1</v>
      </c>
      <c r="H79" s="20"/>
      <c r="I79" s="16">
        <v>188</v>
      </c>
      <c r="J79" s="16">
        <v>60.57</v>
      </c>
      <c r="K79" s="16">
        <f t="shared" si="7"/>
        <v>11387.16</v>
      </c>
      <c r="L79" s="16"/>
      <c r="M79" s="25"/>
    </row>
    <row r="80" spans="1:13" ht="12.75">
      <c r="A80" s="24" t="s">
        <v>2</v>
      </c>
      <c r="B80" s="60">
        <v>4</v>
      </c>
      <c r="C80" s="16">
        <v>24</v>
      </c>
      <c r="D80" s="16">
        <v>23.74</v>
      </c>
      <c r="E80" s="25">
        <f t="shared" si="6"/>
        <v>569.76</v>
      </c>
      <c r="F80" s="12"/>
      <c r="G80" s="24" t="s">
        <v>2</v>
      </c>
      <c r="H80" s="59">
        <v>2</v>
      </c>
      <c r="I80" s="16">
        <f>H80*6</f>
        <v>12</v>
      </c>
      <c r="J80" s="16">
        <v>23.74</v>
      </c>
      <c r="K80" s="16">
        <f t="shared" si="7"/>
        <v>284.88</v>
      </c>
      <c r="L80" s="16"/>
      <c r="M80" s="25"/>
    </row>
    <row r="81" spans="1:13" ht="12.75">
      <c r="A81" s="24" t="s">
        <v>3</v>
      </c>
      <c r="B81" s="60">
        <v>0</v>
      </c>
      <c r="C81" s="16">
        <f>B81*6</f>
        <v>0</v>
      </c>
      <c r="D81" s="16">
        <v>45.95</v>
      </c>
      <c r="E81" s="25">
        <f t="shared" si="6"/>
        <v>0</v>
      </c>
      <c r="G81" s="24" t="s">
        <v>3</v>
      </c>
      <c r="H81" s="59">
        <v>0</v>
      </c>
      <c r="I81" s="16">
        <f>H81*6</f>
        <v>0</v>
      </c>
      <c r="J81" s="16">
        <v>45.95</v>
      </c>
      <c r="K81" s="16">
        <f t="shared" si="7"/>
        <v>0</v>
      </c>
      <c r="L81" s="16"/>
      <c r="M81" s="25"/>
    </row>
    <row r="82" spans="1:13" ht="12.75">
      <c r="A82" s="24" t="s">
        <v>4</v>
      </c>
      <c r="B82" s="20"/>
      <c r="C82" s="41">
        <v>0</v>
      </c>
      <c r="D82" s="16">
        <v>60.57</v>
      </c>
      <c r="E82" s="25">
        <f t="shared" si="6"/>
        <v>0</v>
      </c>
      <c r="G82" s="24" t="s">
        <v>4</v>
      </c>
      <c r="H82" s="20"/>
      <c r="I82" s="41">
        <v>0</v>
      </c>
      <c r="J82" s="16">
        <v>60.57</v>
      </c>
      <c r="K82" s="16">
        <f t="shared" si="7"/>
        <v>0</v>
      </c>
      <c r="L82" s="16"/>
      <c r="M82" s="25"/>
    </row>
    <row r="83" spans="1:13" ht="12.75">
      <c r="A83" s="24" t="s">
        <v>5</v>
      </c>
      <c r="B83" s="20"/>
      <c r="C83" s="41">
        <v>0</v>
      </c>
      <c r="D83" s="16">
        <v>85.47</v>
      </c>
      <c r="E83" s="25">
        <f t="shared" si="6"/>
        <v>0</v>
      </c>
      <c r="G83" s="24" t="s">
        <v>5</v>
      </c>
      <c r="H83" s="20"/>
      <c r="I83" s="16">
        <v>0</v>
      </c>
      <c r="J83" s="16">
        <v>79</v>
      </c>
      <c r="K83" s="16">
        <f t="shared" si="7"/>
        <v>0</v>
      </c>
      <c r="L83" s="16"/>
      <c r="M83" s="25"/>
    </row>
    <row r="84" spans="1:13" ht="12.75">
      <c r="A84" s="24"/>
      <c r="B84" s="16"/>
      <c r="C84" s="16"/>
      <c r="D84" s="16"/>
      <c r="E84" s="25"/>
      <c r="G84" s="24"/>
      <c r="H84" s="16"/>
      <c r="I84" s="16"/>
      <c r="J84" s="16"/>
      <c r="K84" s="16"/>
      <c r="L84" s="16"/>
      <c r="M84" s="25"/>
    </row>
    <row r="85" spans="1:13" ht="13.5" thickBot="1">
      <c r="A85" s="45" t="s">
        <v>9</v>
      </c>
      <c r="B85" s="30"/>
      <c r="C85" s="30">
        <f>C78+C79+C80+C81+C82+C83</f>
        <v>953.2</v>
      </c>
      <c r="D85" s="30">
        <f>D78+D79+D80+D81+D82+D83</f>
        <v>314.88</v>
      </c>
      <c r="E85" s="46">
        <f>E78+E79+E80+E81+E82+E83</f>
        <v>40552.416000000005</v>
      </c>
      <c r="G85" s="28" t="s">
        <v>9</v>
      </c>
      <c r="H85" s="16"/>
      <c r="I85" s="16">
        <f>I78+I79+I80+I81+I82+I83</f>
        <v>941.2</v>
      </c>
      <c r="J85" s="16">
        <f>J78+J79+J80+J81+J82+J83</f>
        <v>308.40999999999997</v>
      </c>
      <c r="K85" s="12">
        <f>K78+K79+K80+K81+K82+K83</f>
        <v>40267.536</v>
      </c>
      <c r="L85" s="16"/>
      <c r="M85" s="25"/>
    </row>
    <row r="86" spans="1:13" ht="12.75">
      <c r="A86" s="2" t="s">
        <v>10</v>
      </c>
      <c r="C86" s="1">
        <f>E85/C85</f>
        <v>42.543449433487204</v>
      </c>
      <c r="G86" s="28" t="s">
        <v>10</v>
      </c>
      <c r="H86" s="16"/>
      <c r="I86" s="12">
        <f>K85/I85</f>
        <v>42.78318742031449</v>
      </c>
      <c r="J86" s="16"/>
      <c r="K86" s="16"/>
      <c r="L86" s="16"/>
      <c r="M86" s="25"/>
    </row>
    <row r="87" spans="7:13" ht="13.5" thickBot="1">
      <c r="G87" s="24"/>
      <c r="H87" s="16"/>
      <c r="I87" s="16"/>
      <c r="J87" s="16"/>
      <c r="K87" s="16"/>
      <c r="L87" s="16"/>
      <c r="M87" s="25"/>
    </row>
    <row r="88" spans="1:13" ht="12.75">
      <c r="A88" s="47" t="s">
        <v>35</v>
      </c>
      <c r="B88" s="48"/>
      <c r="C88" s="48"/>
      <c r="D88" s="48"/>
      <c r="E88" s="49"/>
      <c r="G88" s="24"/>
      <c r="H88" s="16"/>
      <c r="I88" s="16"/>
      <c r="J88" s="16"/>
      <c r="K88" s="16"/>
      <c r="L88" s="16"/>
      <c r="M88" s="25"/>
    </row>
    <row r="89" spans="1:13" ht="13.5" thickBot="1">
      <c r="A89" s="50" t="s">
        <v>36</v>
      </c>
      <c r="B89" s="41"/>
      <c r="C89" s="41"/>
      <c r="D89" s="41"/>
      <c r="E89" s="51"/>
      <c r="G89" s="29"/>
      <c r="H89" s="30"/>
      <c r="I89" s="30"/>
      <c r="J89" s="30"/>
      <c r="K89" s="30"/>
      <c r="L89" s="30"/>
      <c r="M89" s="31"/>
    </row>
    <row r="90" spans="1:5" ht="12.75">
      <c r="A90" s="50" t="s">
        <v>37</v>
      </c>
      <c r="B90" s="41"/>
      <c r="C90" s="41"/>
      <c r="D90" s="41"/>
      <c r="E90" s="51"/>
    </row>
    <row r="91" spans="1:5" ht="12.75">
      <c r="A91" s="50" t="s">
        <v>51</v>
      </c>
      <c r="B91" s="41"/>
      <c r="C91" s="41"/>
      <c r="D91" s="41"/>
      <c r="E91" s="51"/>
    </row>
    <row r="92" spans="1:5" ht="12.75">
      <c r="A92" s="50"/>
      <c r="B92" s="41"/>
      <c r="C92" s="41"/>
      <c r="D92" s="41"/>
      <c r="E92" s="51"/>
    </row>
    <row r="93" spans="1:5" ht="12.75">
      <c r="A93" s="50"/>
      <c r="B93" s="41"/>
      <c r="C93" s="41"/>
      <c r="D93" s="41"/>
      <c r="E93" s="38"/>
    </row>
    <row r="94" spans="1:5" ht="12.75">
      <c r="A94" s="50" t="s">
        <v>38</v>
      </c>
      <c r="B94" s="41"/>
      <c r="C94" s="41"/>
      <c r="D94" s="41"/>
      <c r="E94" s="38"/>
    </row>
    <row r="95" spans="1:5" ht="12.75">
      <c r="A95" s="50" t="s">
        <v>39</v>
      </c>
      <c r="B95" s="41"/>
      <c r="C95" s="41"/>
      <c r="D95" s="41"/>
      <c r="E95" s="38"/>
    </row>
    <row r="96" spans="1:5" ht="12.75">
      <c r="A96" s="50" t="s">
        <v>40</v>
      </c>
      <c r="B96" s="41"/>
      <c r="C96" s="41"/>
      <c r="D96" s="41"/>
      <c r="E96" s="38"/>
    </row>
    <row r="97" spans="1:5" ht="12.75">
      <c r="A97" s="50"/>
      <c r="B97" s="41"/>
      <c r="C97" s="41"/>
      <c r="D97" s="41"/>
      <c r="E97" s="38"/>
    </row>
    <row r="98" spans="1:5" ht="12.75">
      <c r="A98" s="50" t="s">
        <v>41</v>
      </c>
      <c r="B98" s="41"/>
      <c r="C98" s="41"/>
      <c r="D98" s="41"/>
      <c r="E98" s="38"/>
    </row>
    <row r="99" spans="1:5" ht="12.75">
      <c r="A99" s="50" t="s">
        <v>42</v>
      </c>
      <c r="B99" s="41"/>
      <c r="C99" s="41"/>
      <c r="D99" s="41"/>
      <c r="E99" s="51"/>
    </row>
    <row r="100" spans="1:5" ht="12.75">
      <c r="A100" s="50" t="s">
        <v>43</v>
      </c>
      <c r="B100" s="41"/>
      <c r="C100" s="41"/>
      <c r="D100" s="41"/>
      <c r="E100" s="51"/>
    </row>
    <row r="101" spans="1:5" ht="12.75">
      <c r="A101" s="50" t="s">
        <v>44</v>
      </c>
      <c r="B101" s="41"/>
      <c r="C101" s="41"/>
      <c r="D101" s="41"/>
      <c r="E101" s="51"/>
    </row>
    <row r="102" spans="1:5" ht="12.75">
      <c r="A102" s="50" t="s">
        <v>45</v>
      </c>
      <c r="B102" s="41"/>
      <c r="C102" s="41"/>
      <c r="D102" s="41"/>
      <c r="E102" s="51"/>
    </row>
    <row r="103" spans="1:5" ht="12.75">
      <c r="A103" s="50" t="s">
        <v>46</v>
      </c>
      <c r="B103" s="41"/>
      <c r="C103" s="41"/>
      <c r="D103" s="41"/>
      <c r="E103" s="51"/>
    </row>
    <row r="104" spans="1:5" ht="12.75">
      <c r="A104" s="50"/>
      <c r="B104" s="41"/>
      <c r="C104" s="41"/>
      <c r="D104" s="41"/>
      <c r="E104" s="51"/>
    </row>
    <row r="105" spans="1:5" ht="12.75">
      <c r="A105" s="50" t="s">
        <v>52</v>
      </c>
      <c r="B105" s="41"/>
      <c r="C105" s="41"/>
      <c r="D105" s="41"/>
      <c r="E105" s="38"/>
    </row>
    <row r="106" spans="1:5" ht="12.75">
      <c r="A106" s="50" t="s">
        <v>56</v>
      </c>
      <c r="B106" s="41"/>
      <c r="C106" s="41"/>
      <c r="D106" s="41"/>
      <c r="E106" s="38"/>
    </row>
    <row r="107" spans="1:5" ht="12.75">
      <c r="A107" s="50"/>
      <c r="B107" s="41"/>
      <c r="C107" s="41"/>
      <c r="D107" s="41"/>
      <c r="E107" s="38"/>
    </row>
    <row r="108" spans="1:5" ht="12.75">
      <c r="A108" s="55" t="s">
        <v>47</v>
      </c>
      <c r="B108" s="41"/>
      <c r="C108" s="41"/>
      <c r="D108" s="41"/>
      <c r="E108" s="38"/>
    </row>
    <row r="109" spans="1:5" ht="12.75">
      <c r="A109" s="50"/>
      <c r="B109" s="41"/>
      <c r="C109" s="41"/>
      <c r="D109" s="41"/>
      <c r="E109" s="38"/>
    </row>
    <row r="110" spans="1:5" ht="12.75">
      <c r="A110" s="50" t="s">
        <v>48</v>
      </c>
      <c r="B110" s="41"/>
      <c r="C110" s="41"/>
      <c r="D110" s="41"/>
      <c r="E110" s="38"/>
    </row>
    <row r="111" spans="1:5" ht="12.75">
      <c r="A111" s="50" t="s">
        <v>49</v>
      </c>
      <c r="B111" s="41"/>
      <c r="C111" s="41"/>
      <c r="D111" s="41"/>
      <c r="E111" s="38"/>
    </row>
    <row r="112" spans="1:5" ht="13.5" thickBot="1">
      <c r="A112" s="52" t="s">
        <v>50</v>
      </c>
      <c r="B112" s="53"/>
      <c r="C112" s="53"/>
      <c r="D112" s="53"/>
      <c r="E112" s="5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5"/>
  <sheetViews>
    <sheetView workbookViewId="0" topLeftCell="A14">
      <selection activeCell="D22" sqref="D22"/>
    </sheetView>
  </sheetViews>
  <sheetFormatPr defaultColWidth="9.140625" defaultRowHeight="12.75"/>
  <sheetData>
    <row r="4" spans="1:5" ht="12.75">
      <c r="A4" s="3" t="s">
        <v>23</v>
      </c>
      <c r="B4" s="3"/>
      <c r="C4" s="3"/>
      <c r="D4" s="3"/>
      <c r="E4" s="3"/>
    </row>
    <row r="5" spans="1:5" ht="12.75">
      <c r="A5" s="3"/>
      <c r="B5" s="9" t="s">
        <v>11</v>
      </c>
      <c r="C5" s="9" t="s">
        <v>6</v>
      </c>
      <c r="D5" s="9" t="s">
        <v>7</v>
      </c>
      <c r="E5" s="9" t="s">
        <v>8</v>
      </c>
    </row>
    <row r="6" spans="1:5" ht="12.75">
      <c r="A6" s="3" t="s">
        <v>0</v>
      </c>
      <c r="B6" s="3"/>
      <c r="C6" s="3">
        <v>611</v>
      </c>
      <c r="D6" s="3">
        <v>42.47</v>
      </c>
      <c r="E6" s="3">
        <f aca="true" t="shared" si="0" ref="E6:E11">C6*D6</f>
        <v>25949.17</v>
      </c>
    </row>
    <row r="7" spans="1:5" ht="12.75">
      <c r="A7" s="3" t="s">
        <v>1</v>
      </c>
      <c r="B7" s="3"/>
      <c r="C7" s="3">
        <v>165</v>
      </c>
      <c r="D7" s="3">
        <v>55.6</v>
      </c>
      <c r="E7" s="3">
        <f t="shared" si="0"/>
        <v>9174</v>
      </c>
    </row>
    <row r="8" spans="1:5" ht="12.75">
      <c r="A8" s="3" t="s">
        <v>2</v>
      </c>
      <c r="B8" s="3">
        <v>5</v>
      </c>
      <c r="C8" s="3">
        <f>B8*6</f>
        <v>30</v>
      </c>
      <c r="D8" s="3">
        <v>24</v>
      </c>
      <c r="E8" s="3">
        <f t="shared" si="0"/>
        <v>720</v>
      </c>
    </row>
    <row r="9" spans="1:5" ht="12.75">
      <c r="A9" s="3" t="s">
        <v>3</v>
      </c>
      <c r="B9" s="3">
        <v>15</v>
      </c>
      <c r="C9" s="3">
        <f>B9*6</f>
        <v>90</v>
      </c>
      <c r="D9" s="3">
        <v>44</v>
      </c>
      <c r="E9" s="3">
        <f t="shared" si="0"/>
        <v>3960</v>
      </c>
    </row>
    <row r="10" spans="1:5" ht="12.75">
      <c r="A10" s="3" t="s">
        <v>4</v>
      </c>
      <c r="B10" s="3"/>
      <c r="C10" s="3">
        <v>200</v>
      </c>
      <c r="D10" s="3">
        <v>55.6</v>
      </c>
      <c r="E10" s="3">
        <f t="shared" si="0"/>
        <v>11120</v>
      </c>
    </row>
    <row r="11" spans="1:5" ht="12.75">
      <c r="A11" s="3" t="s">
        <v>5</v>
      </c>
      <c r="B11" s="3"/>
      <c r="C11" s="3">
        <v>20</v>
      </c>
      <c r="D11" s="3">
        <v>65</v>
      </c>
      <c r="E11" s="3">
        <f t="shared" si="0"/>
        <v>1300</v>
      </c>
    </row>
    <row r="12" spans="1:5" ht="12.75">
      <c r="A12" s="3"/>
      <c r="B12" s="3"/>
      <c r="C12" s="3"/>
      <c r="D12" s="3"/>
      <c r="E12" s="3"/>
    </row>
    <row r="13" spans="1:5" ht="12.75">
      <c r="A13" s="9" t="s">
        <v>9</v>
      </c>
      <c r="B13" s="3"/>
      <c r="C13" s="3">
        <f>C6+C7+C8+C9+C10+C11</f>
        <v>1116</v>
      </c>
      <c r="D13" s="3">
        <f>D6+D7+D8+D9+D10+D11</f>
        <v>286.66999999999996</v>
      </c>
      <c r="E13" s="10">
        <f>E6+E7+E8+E9+E10+E11</f>
        <v>52223.17</v>
      </c>
    </row>
    <row r="14" spans="1:5" ht="12.75">
      <c r="A14" s="9" t="s">
        <v>10</v>
      </c>
      <c r="B14" s="3"/>
      <c r="C14" s="10">
        <f>E13/C13</f>
        <v>46.794955197132616</v>
      </c>
      <c r="D14" s="3"/>
      <c r="E14" s="3"/>
    </row>
    <row r="18" spans="3:5" ht="12.75">
      <c r="C18" t="s">
        <v>16</v>
      </c>
      <c r="D18" t="s">
        <v>17</v>
      </c>
      <c r="E18" t="s">
        <v>8</v>
      </c>
    </row>
    <row r="19" spans="1:5" ht="12.75">
      <c r="A19" t="s">
        <v>13</v>
      </c>
      <c r="C19">
        <v>189</v>
      </c>
      <c r="D19">
        <v>38.5</v>
      </c>
      <c r="E19">
        <f>C19*D19</f>
        <v>7276.5</v>
      </c>
    </row>
    <row r="20" spans="1:5" ht="12.75">
      <c r="A20" t="s">
        <v>14</v>
      </c>
      <c r="C20">
        <v>197</v>
      </c>
      <c r="D20">
        <v>38.5</v>
      </c>
      <c r="E20">
        <f>C20*D20</f>
        <v>7584.5</v>
      </c>
    </row>
    <row r="21" spans="1:5" ht="12.75">
      <c r="A21" t="s">
        <v>15</v>
      </c>
      <c r="C21">
        <v>68</v>
      </c>
      <c r="D21">
        <v>211.5</v>
      </c>
      <c r="E21">
        <f>C21*D21</f>
        <v>14382</v>
      </c>
    </row>
    <row r="22" spans="1:5" ht="12.75">
      <c r="A22" t="s">
        <v>27</v>
      </c>
      <c r="C22">
        <v>200</v>
      </c>
      <c r="D22">
        <v>0</v>
      </c>
      <c r="E22">
        <f>C22*D22</f>
        <v>0</v>
      </c>
    </row>
    <row r="23" spans="1:5" ht="12.75">
      <c r="A23" s="4" t="s">
        <v>9</v>
      </c>
      <c r="C23">
        <f>SUM(C19:C22)</f>
        <v>654</v>
      </c>
      <c r="E23">
        <f>SUM(E19:E22)</f>
        <v>29243</v>
      </c>
    </row>
    <row r="25" spans="1:3" ht="12.75">
      <c r="A25" t="s">
        <v>10</v>
      </c>
      <c r="C25" s="15">
        <f>E23/C23</f>
        <v>44.71406727828746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Loadout Inc</dc:creator>
  <cp:keywords/>
  <dc:description/>
  <cp:lastModifiedBy>Joseph  M.Snow</cp:lastModifiedBy>
  <cp:lastPrinted>2010-10-31T03:56:03Z</cp:lastPrinted>
  <dcterms:created xsi:type="dcterms:W3CDTF">2002-04-20T18:16:49Z</dcterms:created>
  <dcterms:modified xsi:type="dcterms:W3CDTF">2010-10-31T04:03:55Z</dcterms:modified>
  <cp:category/>
  <cp:version/>
  <cp:contentType/>
  <cp:contentStatus/>
</cp:coreProperties>
</file>